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770" windowHeight="1225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G15" i="1"/>
  <c r="G60" i="1"/>
  <c r="I15" i="1"/>
  <c r="J13" i="1"/>
  <c r="H15" i="1"/>
  <c r="J56" i="1"/>
  <c r="J57" i="1"/>
  <c r="J58" i="1"/>
  <c r="J59" i="1"/>
  <c r="I55" i="1"/>
  <c r="J55" i="1" s="1"/>
  <c r="I54" i="1"/>
  <c r="J54" i="1"/>
  <c r="H60" i="1"/>
  <c r="J53" i="1"/>
  <c r="I32" i="1"/>
  <c r="J32" i="1" s="1"/>
  <c r="I31" i="1"/>
  <c r="J31" i="1"/>
  <c r="J33" i="1"/>
  <c r="J34" i="1"/>
  <c r="J35" i="1"/>
  <c r="J36" i="1"/>
  <c r="J37" i="1"/>
  <c r="I30" i="1" l="1"/>
  <c r="I28" i="1"/>
  <c r="J28" i="1" s="1"/>
  <c r="G44" i="1"/>
  <c r="H44" i="1"/>
  <c r="J42" i="1"/>
  <c r="J43" i="1"/>
  <c r="I27" i="1"/>
  <c r="J27" i="1" s="1"/>
  <c r="H38" i="1"/>
  <c r="G38" i="1"/>
  <c r="J26" i="1"/>
  <c r="J29" i="1"/>
  <c r="J30" i="1"/>
  <c r="J12" i="1"/>
  <c r="G61" i="1" l="1"/>
  <c r="I50" i="1" l="1"/>
  <c r="J50" i="1" s="1"/>
  <c r="I49" i="1"/>
  <c r="J49" i="1" s="1"/>
  <c r="I52" i="1"/>
  <c r="J52" i="1" s="1"/>
  <c r="I47" i="1"/>
  <c r="J47" i="1" s="1"/>
  <c r="I46" i="1"/>
  <c r="J46" i="1" s="1"/>
  <c r="I45" i="1"/>
  <c r="J45" i="1" s="1"/>
  <c r="H51" i="1"/>
  <c r="J48" i="1"/>
  <c r="I41" i="1"/>
  <c r="J41" i="1" s="1"/>
  <c r="J40" i="1"/>
  <c r="J39" i="1"/>
  <c r="I21" i="1"/>
  <c r="J21" i="1" s="1"/>
  <c r="I20" i="1"/>
  <c r="J20" i="1" s="1"/>
  <c r="I23" i="1"/>
  <c r="J23" i="1" s="1"/>
  <c r="I22" i="1"/>
  <c r="J22" i="1" s="1"/>
  <c r="I17" i="1"/>
  <c r="J17" i="1" s="1"/>
  <c r="I18" i="1"/>
  <c r="I19" i="1"/>
  <c r="J25" i="1"/>
  <c r="J24" i="1"/>
  <c r="J19" i="1"/>
  <c r="J18" i="1"/>
  <c r="I16" i="1"/>
  <c r="J16" i="1" s="1"/>
  <c r="I4" i="1"/>
  <c r="I6" i="1"/>
  <c r="J6" i="1" s="1"/>
  <c r="J11" i="1"/>
  <c r="J10" i="1"/>
  <c r="J9" i="1"/>
  <c r="J8" i="1"/>
  <c r="J5" i="1"/>
  <c r="J3" i="1"/>
  <c r="I7" i="1"/>
  <c r="J7" i="1" s="1"/>
  <c r="I60" i="1" l="1"/>
  <c r="J51" i="1"/>
  <c r="J60" i="1" s="1"/>
  <c r="H61" i="1"/>
  <c r="J4" i="1"/>
  <c r="J15" i="1" s="1"/>
  <c r="J44" i="1"/>
  <c r="J38" i="1"/>
  <c r="I38" i="1"/>
  <c r="I44" i="1"/>
  <c r="J61" i="1" l="1"/>
  <c r="I61" i="1"/>
</calcChain>
</file>

<file path=xl/sharedStrings.xml><?xml version="1.0" encoding="utf-8"?>
<sst xmlns="http://schemas.openxmlformats.org/spreadsheetml/2006/main" count="175" uniqueCount="115">
  <si>
    <t>№</t>
  </si>
  <si>
    <t>Сотрудник</t>
  </si>
  <si>
    <t>Отдел</t>
  </si>
  <si>
    <t>Приказ</t>
  </si>
  <si>
    <t>Область</t>
  </si>
  <si>
    <t>Период</t>
  </si>
  <si>
    <t>Суточный</t>
  </si>
  <si>
    <t>Гостиница</t>
  </si>
  <si>
    <t>Дорожный</t>
  </si>
  <si>
    <t>Итог</t>
  </si>
  <si>
    <t>Шин Агриппина Василевна</t>
  </si>
  <si>
    <t>24-х от 07.02.2022</t>
  </si>
  <si>
    <t>ККР</t>
  </si>
  <si>
    <t>07-08.02.2022</t>
  </si>
  <si>
    <t>1</t>
  </si>
  <si>
    <t>69-х от 25.03.2022</t>
  </si>
  <si>
    <t>Париж</t>
  </si>
  <si>
    <t>99-х от 18.04.2022</t>
  </si>
  <si>
    <t xml:space="preserve">Қашқадарё </t>
  </si>
  <si>
    <t>97-х от 15.04.2022</t>
  </si>
  <si>
    <t>Хоразм</t>
  </si>
  <si>
    <t>112-х от 27.04.2022</t>
  </si>
  <si>
    <t>144-х от 17.05.22</t>
  </si>
  <si>
    <t>Санкт-Петербург</t>
  </si>
  <si>
    <t>133-х от 12.05.2022</t>
  </si>
  <si>
    <t>Фаргона</t>
  </si>
  <si>
    <t>160-х от27.05.2022</t>
  </si>
  <si>
    <t>Самарканд</t>
  </si>
  <si>
    <t>16.04.2022г.</t>
  </si>
  <si>
    <t>20-22.04.2022</t>
  </si>
  <si>
    <t>21-25.02.2022</t>
  </si>
  <si>
    <t>08-11.05.2022</t>
  </si>
  <si>
    <t>17-19.05.2022</t>
  </si>
  <si>
    <t>12-13.05.2022</t>
  </si>
  <si>
    <t>30.05.2022г.</t>
  </si>
  <si>
    <t>28.03-01.04.2022</t>
  </si>
  <si>
    <t>Онорбоев Баходиржон Очилбоевич</t>
  </si>
  <si>
    <t>21-х от 02.02.2022</t>
  </si>
  <si>
    <t>09-14.02.2022</t>
  </si>
  <si>
    <t>2</t>
  </si>
  <si>
    <t>158-х от27.05.2022</t>
  </si>
  <si>
    <t>114-х от 05.05.2022</t>
  </si>
  <si>
    <t>122-х от 06.05.2022</t>
  </si>
  <si>
    <t>94-х от 13.04.2022</t>
  </si>
  <si>
    <t>107-х от 25.04.2022</t>
  </si>
  <si>
    <t>39-х от 18.02.2022</t>
  </si>
  <si>
    <t>178-х от 10.06.2022</t>
  </si>
  <si>
    <t>27-28.05.2022</t>
  </si>
  <si>
    <t>11.06.2022г.</t>
  </si>
  <si>
    <t>03-14.02.2022</t>
  </si>
  <si>
    <t>19-26.02.2022</t>
  </si>
  <si>
    <t>11-12.03.2022</t>
  </si>
  <si>
    <t>06-14.05.2022</t>
  </si>
  <si>
    <t>04-06.05.2022</t>
  </si>
  <si>
    <t>26-28.04.2022</t>
  </si>
  <si>
    <t>13-17.04.2022</t>
  </si>
  <si>
    <t>Бегимкулов Узокбой Шоимкулович</t>
  </si>
  <si>
    <t>3</t>
  </si>
  <si>
    <t>47-х от 01.03.22г.</t>
  </si>
  <si>
    <t>69-х от 25.03.2022г.</t>
  </si>
  <si>
    <t>144-х от 17.05.22г.</t>
  </si>
  <si>
    <t>08-10.03.2022</t>
  </si>
  <si>
    <t>4</t>
  </si>
  <si>
    <t>MUSLITDINOV NODIR XOJIYEVICH</t>
  </si>
  <si>
    <t>179-х от 10.06.2021г.</t>
  </si>
  <si>
    <t xml:space="preserve">Cурхондарё </t>
  </si>
  <si>
    <t>Фарғона</t>
  </si>
  <si>
    <t xml:space="preserve">133-х от 12.05.2022г. </t>
  </si>
  <si>
    <t>99-х от 18.04.2022г.</t>
  </si>
  <si>
    <t>97-х от 15.04.2022г.</t>
  </si>
  <si>
    <t xml:space="preserve">74-х от 28.03.2022г. </t>
  </si>
  <si>
    <t>Сирдарё</t>
  </si>
  <si>
    <t>39-х от 18.02.2022г.</t>
  </si>
  <si>
    <t>12-14.02.2022</t>
  </si>
  <si>
    <t>03-09.02.2022</t>
  </si>
  <si>
    <t>11-14.02.2022</t>
  </si>
  <si>
    <t>12-14.06.2022</t>
  </si>
  <si>
    <t>29.03-02.04.2022</t>
  </si>
  <si>
    <t>16-17.04.2022</t>
  </si>
  <si>
    <t>Руководство</t>
  </si>
  <si>
    <t>КНР Сеул</t>
  </si>
  <si>
    <t xml:space="preserve">Ўзбекистон Республикаси Мактабгача таълим вазирлиги раҳбар ходимларининг 2022 йил 1-ярим йиллик хизмат сафари бўйича
МАЪЛУМОТ </t>
  </si>
  <si>
    <t>210-х от 06.07.2022</t>
  </si>
  <si>
    <t>ҚҚР</t>
  </si>
  <si>
    <t>10-14.07.2022</t>
  </si>
  <si>
    <t>06-08.07.2022</t>
  </si>
  <si>
    <t>190-х от 16.06.2022</t>
  </si>
  <si>
    <t>20-25.06.2022</t>
  </si>
  <si>
    <t>216-хт от 08.07.2022</t>
  </si>
  <si>
    <t>10-13.07.2022</t>
  </si>
  <si>
    <t>194-х от 21.06.2022</t>
  </si>
  <si>
    <t>27.06.03.07.2022</t>
  </si>
  <si>
    <t>08-08.08.2022</t>
  </si>
  <si>
    <t>235-х от 03.08.2022</t>
  </si>
  <si>
    <t>Андижон</t>
  </si>
  <si>
    <t>04-05.08.2022</t>
  </si>
  <si>
    <t>Бухоро</t>
  </si>
  <si>
    <t>16-16.08.2022</t>
  </si>
  <si>
    <t>279-х от 23.09.2022</t>
  </si>
  <si>
    <t>26-28.09.2022</t>
  </si>
  <si>
    <t>22.23.09.2022</t>
  </si>
  <si>
    <t>309-х от 31.10.2022</t>
  </si>
  <si>
    <t>31.10.02.11.2022</t>
  </si>
  <si>
    <t>294-х от 10.10.2022</t>
  </si>
  <si>
    <t>Наманган</t>
  </si>
  <si>
    <t>11.12.10.2022</t>
  </si>
  <si>
    <t>237-х от 20.10.2022</t>
  </si>
  <si>
    <t>23-25.10.2022</t>
  </si>
  <si>
    <t>Нукус</t>
  </si>
  <si>
    <t>308-х от 31.10.2022</t>
  </si>
  <si>
    <t>03-03.11.2022</t>
  </si>
  <si>
    <t>337-х от 28.11.2022</t>
  </si>
  <si>
    <t>02-06.12.2022</t>
  </si>
  <si>
    <t>03-06.12.2022</t>
  </si>
  <si>
    <t>19-20.10.2022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</si>
</sst>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.00_р_._-;\-* #,##0.0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>
      <alignment vertical="center"/>
    </xf>
    <xf numFmtId="165" fontId="4" fillId="2" borderId="1" xfId="1" applyNumberFormat="1" applyFont="1" applyFill="1" applyBorder="1" applyAlignment="1">
      <alignment horizontal="right" vertical="center"/>
    </xf>
    <xf numFmtId="165" fontId="3" fillId="0" borderId="1" xfId="1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165" fontId="3" fillId="0" borderId="4" xfId="1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/>
    </xf>
    <xf numFmtId="49" fontId="5" fillId="2" borderId="3" xfId="0" applyNumberFormat="1" applyFont="1" applyFill="1" applyBorder="1" applyAlignment="1">
      <alignment horizontal="left" vertical="center"/>
    </xf>
    <xf numFmtId="49" fontId="5" fillId="2" borderId="4" xfId="0" applyNumberFormat="1" applyFont="1" applyFill="1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abSelected="1" view="pageBreakPreview" zoomScaleNormal="100" zoomScaleSheetLayoutView="100" workbookViewId="0">
      <selection activeCell="D14" sqref="D14:E14"/>
    </sheetView>
  </sheetViews>
  <sheetFormatPr defaultRowHeight="15" x14ac:dyDescent="0.25"/>
  <cols>
    <col min="1" max="1" width="4.7109375" bestFit="1" customWidth="1"/>
    <col min="2" max="2" width="31.5703125" bestFit="1" customWidth="1"/>
    <col min="3" max="3" width="10.42578125" bestFit="1" customWidth="1"/>
    <col min="4" max="4" width="19.42578125" bestFit="1" customWidth="1"/>
    <col min="5" max="5" width="15.140625" bestFit="1" customWidth="1"/>
    <col min="6" max="6" width="15.5703125" bestFit="1" customWidth="1"/>
    <col min="7" max="7" width="13.42578125" bestFit="1" customWidth="1"/>
    <col min="8" max="10" width="14.42578125" bestFit="1" customWidth="1"/>
  </cols>
  <sheetData>
    <row r="1" spans="1:10" ht="55.5" customHeight="1" x14ac:dyDescent="0.25">
      <c r="A1" s="23" t="s">
        <v>81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25">
      <c r="A3" s="13" t="s">
        <v>14</v>
      </c>
      <c r="B3" s="13" t="s">
        <v>10</v>
      </c>
      <c r="C3" s="13" t="s">
        <v>79</v>
      </c>
      <c r="D3" s="2" t="s">
        <v>11</v>
      </c>
      <c r="E3" s="5" t="s">
        <v>12</v>
      </c>
      <c r="F3" s="2" t="s">
        <v>13</v>
      </c>
      <c r="G3" s="2">
        <v>54000</v>
      </c>
      <c r="H3" s="2">
        <v>700000</v>
      </c>
      <c r="I3" s="2">
        <v>1051568</v>
      </c>
      <c r="J3" s="2">
        <f>SUM(G3:I3)</f>
        <v>1805568</v>
      </c>
    </row>
    <row r="4" spans="1:10" x14ac:dyDescent="0.25">
      <c r="A4" s="13"/>
      <c r="B4" s="13"/>
      <c r="C4" s="13"/>
      <c r="D4" s="2" t="s">
        <v>11</v>
      </c>
      <c r="E4" s="5" t="s">
        <v>12</v>
      </c>
      <c r="F4" s="2" t="s">
        <v>30</v>
      </c>
      <c r="G4" s="2">
        <v>135000</v>
      </c>
      <c r="H4" s="2">
        <v>1575000</v>
      </c>
      <c r="I4" s="2">
        <f>627821+579747</f>
        <v>1207568</v>
      </c>
      <c r="J4" s="2">
        <f t="shared" ref="J4:J14" si="0">SUM(G4:I4)</f>
        <v>2917568</v>
      </c>
    </row>
    <row r="5" spans="1:10" x14ac:dyDescent="0.25">
      <c r="A5" s="13"/>
      <c r="B5" s="13"/>
      <c r="C5" s="13"/>
      <c r="D5" s="2" t="s">
        <v>15</v>
      </c>
      <c r="E5" s="5" t="s">
        <v>16</v>
      </c>
      <c r="F5" s="2" t="s">
        <v>35</v>
      </c>
      <c r="G5" s="2">
        <v>3025872</v>
      </c>
      <c r="H5" s="2">
        <v>8195070</v>
      </c>
      <c r="I5" s="2">
        <v>35623839</v>
      </c>
      <c r="J5" s="2">
        <f t="shared" si="0"/>
        <v>46844781</v>
      </c>
    </row>
    <row r="6" spans="1:10" x14ac:dyDescent="0.25">
      <c r="A6" s="13"/>
      <c r="B6" s="13"/>
      <c r="C6" s="13"/>
      <c r="D6" s="2" t="s">
        <v>17</v>
      </c>
      <c r="E6" s="5" t="s">
        <v>18</v>
      </c>
      <c r="F6" s="2" t="s">
        <v>29</v>
      </c>
      <c r="G6" s="2">
        <v>81000</v>
      </c>
      <c r="H6" s="2">
        <v>1000000</v>
      </c>
      <c r="I6" s="2">
        <f>209696+231275</f>
        <v>440971</v>
      </c>
      <c r="J6" s="2">
        <f t="shared" si="0"/>
        <v>1521971</v>
      </c>
    </row>
    <row r="7" spans="1:10" x14ac:dyDescent="0.25">
      <c r="A7" s="13"/>
      <c r="B7" s="13"/>
      <c r="C7" s="13"/>
      <c r="D7" s="2" t="s">
        <v>19</v>
      </c>
      <c r="E7" s="5" t="s">
        <v>20</v>
      </c>
      <c r="F7" s="2" t="s">
        <v>28</v>
      </c>
      <c r="G7" s="2">
        <v>27000</v>
      </c>
      <c r="H7" s="2">
        <v>0</v>
      </c>
      <c r="I7" s="2">
        <f>525425+647617</f>
        <v>1173042</v>
      </c>
      <c r="J7" s="2">
        <f t="shared" si="0"/>
        <v>1200042</v>
      </c>
    </row>
    <row r="8" spans="1:10" x14ac:dyDescent="0.25">
      <c r="A8" s="13"/>
      <c r="B8" s="13"/>
      <c r="C8" s="13"/>
      <c r="D8" s="2" t="s">
        <v>21</v>
      </c>
      <c r="E8" s="5" t="s">
        <v>80</v>
      </c>
      <c r="F8" s="2" t="s">
        <v>31</v>
      </c>
      <c r="G8" s="2">
        <v>1808249</v>
      </c>
      <c r="H8" s="2">
        <v>3348609</v>
      </c>
      <c r="I8" s="2">
        <v>18431322</v>
      </c>
      <c r="J8" s="2">
        <f t="shared" si="0"/>
        <v>23588180</v>
      </c>
    </row>
    <row r="9" spans="1:10" x14ac:dyDescent="0.25">
      <c r="A9" s="13"/>
      <c r="B9" s="13"/>
      <c r="C9" s="13"/>
      <c r="D9" s="2" t="s">
        <v>22</v>
      </c>
      <c r="E9" s="5" t="s">
        <v>23</v>
      </c>
      <c r="F9" s="2" t="s">
        <v>32</v>
      </c>
      <c r="G9" s="2">
        <v>1397113</v>
      </c>
      <c r="H9" s="2">
        <v>2882932</v>
      </c>
      <c r="I9" s="2">
        <v>12724685</v>
      </c>
      <c r="J9" s="2">
        <f t="shared" si="0"/>
        <v>17004730</v>
      </c>
    </row>
    <row r="10" spans="1:10" x14ac:dyDescent="0.25">
      <c r="A10" s="13"/>
      <c r="B10" s="13"/>
      <c r="C10" s="13"/>
      <c r="D10" s="2" t="s">
        <v>24</v>
      </c>
      <c r="E10" s="5" t="s">
        <v>25</v>
      </c>
      <c r="F10" s="2" t="s">
        <v>33</v>
      </c>
      <c r="G10" s="2">
        <v>27000</v>
      </c>
      <c r="H10" s="2">
        <v>300000</v>
      </c>
      <c r="I10" s="2">
        <v>0</v>
      </c>
      <c r="J10" s="2">
        <f t="shared" si="0"/>
        <v>327000</v>
      </c>
    </row>
    <row r="11" spans="1:10" x14ac:dyDescent="0.25">
      <c r="A11" s="13"/>
      <c r="B11" s="13"/>
      <c r="C11" s="13"/>
      <c r="D11" s="2" t="s">
        <v>26</v>
      </c>
      <c r="E11" s="5" t="s">
        <v>27</v>
      </c>
      <c r="F11" s="2" t="s">
        <v>34</v>
      </c>
      <c r="G11" s="2">
        <v>0</v>
      </c>
      <c r="H11" s="2">
        <v>0</v>
      </c>
      <c r="I11" s="2">
        <v>2248230</v>
      </c>
      <c r="J11" s="2">
        <f t="shared" si="0"/>
        <v>2248230</v>
      </c>
    </row>
    <row r="12" spans="1:10" x14ac:dyDescent="0.25">
      <c r="A12" s="8"/>
      <c r="B12" s="9"/>
      <c r="C12" s="6"/>
      <c r="D12" s="2" t="s">
        <v>90</v>
      </c>
      <c r="E12" s="5" t="s">
        <v>16</v>
      </c>
      <c r="F12" s="2" t="s">
        <v>91</v>
      </c>
      <c r="G12" s="2">
        <v>3267319</v>
      </c>
      <c r="H12" s="2">
        <v>8848991</v>
      </c>
      <c r="I12" s="2">
        <v>38332800</v>
      </c>
      <c r="J12" s="2">
        <f t="shared" si="0"/>
        <v>50449110</v>
      </c>
    </row>
    <row r="13" spans="1:10" x14ac:dyDescent="0.25">
      <c r="A13" s="8"/>
      <c r="B13" s="9"/>
      <c r="C13" s="9"/>
      <c r="D13" s="2" t="s">
        <v>111</v>
      </c>
      <c r="E13" s="5" t="s">
        <v>23</v>
      </c>
      <c r="F13" s="2" t="s">
        <v>113</v>
      </c>
      <c r="G13" s="2">
        <v>1891762</v>
      </c>
      <c r="H13" s="2">
        <v>13424250</v>
      </c>
      <c r="I13" s="2">
        <v>13246282</v>
      </c>
      <c r="J13" s="2">
        <f t="shared" si="0"/>
        <v>28562294</v>
      </c>
    </row>
    <row r="14" spans="1:10" x14ac:dyDescent="0.25">
      <c r="A14" s="8"/>
      <c r="B14" s="9"/>
      <c r="C14" s="9"/>
      <c r="D14" s="2"/>
      <c r="E14" s="5" t="s">
        <v>66</v>
      </c>
      <c r="F14" s="2" t="s">
        <v>114</v>
      </c>
      <c r="G14" s="2">
        <v>30000</v>
      </c>
      <c r="H14" s="2"/>
      <c r="I14" s="2"/>
      <c r="J14" s="2">
        <f t="shared" si="0"/>
        <v>30000</v>
      </c>
    </row>
    <row r="15" spans="1:10" x14ac:dyDescent="0.25">
      <c r="A15" s="28" t="s">
        <v>10</v>
      </c>
      <c r="B15" s="29"/>
      <c r="C15" s="29"/>
      <c r="D15" s="29"/>
      <c r="E15" s="30"/>
      <c r="F15" s="3" t="s">
        <v>9</v>
      </c>
      <c r="G15" s="4">
        <f>SUM(G3:G14)</f>
        <v>11744315</v>
      </c>
      <c r="H15" s="4">
        <f>SUM(H3:H13)</f>
        <v>40274852</v>
      </c>
      <c r="I15" s="4">
        <f>SUM(I3:I13)</f>
        <v>124480307</v>
      </c>
      <c r="J15" s="4">
        <f>SUM(J3:J11)</f>
        <v>97458070</v>
      </c>
    </row>
    <row r="16" spans="1:10" x14ac:dyDescent="0.25">
      <c r="A16" s="13" t="s">
        <v>39</v>
      </c>
      <c r="B16" s="13" t="s">
        <v>36</v>
      </c>
      <c r="C16" s="13" t="s">
        <v>79</v>
      </c>
      <c r="D16" s="2" t="s">
        <v>37</v>
      </c>
      <c r="E16" s="5" t="s">
        <v>12</v>
      </c>
      <c r="F16" s="2" t="s">
        <v>38</v>
      </c>
      <c r="G16" s="2">
        <v>162000</v>
      </c>
      <c r="H16" s="2">
        <v>420000</v>
      </c>
      <c r="I16" s="2">
        <f>509144+440192</f>
        <v>949336</v>
      </c>
      <c r="J16" s="2">
        <f>SUM(G16:I16)</f>
        <v>1531336</v>
      </c>
    </row>
    <row r="17" spans="1:10" x14ac:dyDescent="0.25">
      <c r="A17" s="13"/>
      <c r="B17" s="13"/>
      <c r="C17" s="13"/>
      <c r="D17" s="2" t="s">
        <v>37</v>
      </c>
      <c r="E17" s="5" t="s">
        <v>12</v>
      </c>
      <c r="F17" s="2" t="s">
        <v>51</v>
      </c>
      <c r="G17" s="2">
        <v>54000</v>
      </c>
      <c r="H17" s="2">
        <v>210000</v>
      </c>
      <c r="I17" s="2">
        <f>627052+435490</f>
        <v>1062542</v>
      </c>
      <c r="J17" s="2">
        <f t="shared" ref="J17:J24" si="1">SUM(G17:I17)</f>
        <v>1326542</v>
      </c>
    </row>
    <row r="18" spans="1:10" x14ac:dyDescent="0.25">
      <c r="A18" s="13"/>
      <c r="B18" s="13"/>
      <c r="C18" s="13"/>
      <c r="D18" s="2" t="s">
        <v>45</v>
      </c>
      <c r="E18" s="5" t="s">
        <v>12</v>
      </c>
      <c r="F18" s="2" t="s">
        <v>50</v>
      </c>
      <c r="G18" s="2">
        <v>189000</v>
      </c>
      <c r="H18" s="2">
        <v>1653540</v>
      </c>
      <c r="I18" s="2">
        <f>541356+407205</f>
        <v>948561</v>
      </c>
      <c r="J18" s="2">
        <f t="shared" si="1"/>
        <v>2791101</v>
      </c>
    </row>
    <row r="19" spans="1:10" x14ac:dyDescent="0.25">
      <c r="A19" s="13"/>
      <c r="B19" s="13"/>
      <c r="C19" s="13"/>
      <c r="D19" s="2" t="s">
        <v>37</v>
      </c>
      <c r="E19" s="5" t="s">
        <v>12</v>
      </c>
      <c r="F19" s="2" t="s">
        <v>49</v>
      </c>
      <c r="G19" s="2">
        <v>216000</v>
      </c>
      <c r="H19" s="2">
        <v>1889760</v>
      </c>
      <c r="I19" s="2">
        <f>471234+398456</f>
        <v>869690</v>
      </c>
      <c r="J19" s="2">
        <f t="shared" si="1"/>
        <v>2975450</v>
      </c>
    </row>
    <row r="20" spans="1:10" x14ac:dyDescent="0.25">
      <c r="A20" s="13"/>
      <c r="B20" s="13"/>
      <c r="C20" s="13"/>
      <c r="D20" s="2" t="s">
        <v>44</v>
      </c>
      <c r="E20" s="5" t="s">
        <v>18</v>
      </c>
      <c r="F20" s="2" t="s">
        <v>54</v>
      </c>
      <c r="G20" s="2">
        <v>54000</v>
      </c>
      <c r="H20" s="2">
        <v>1500000</v>
      </c>
      <c r="I20" s="2">
        <f>282000*2</f>
        <v>564000</v>
      </c>
      <c r="J20" s="2">
        <f t="shared" si="1"/>
        <v>2118000</v>
      </c>
    </row>
    <row r="21" spans="1:10" x14ac:dyDescent="0.25">
      <c r="A21" s="13"/>
      <c r="B21" s="13"/>
      <c r="C21" s="13"/>
      <c r="D21" s="2" t="s">
        <v>43</v>
      </c>
      <c r="E21" s="5" t="s">
        <v>18</v>
      </c>
      <c r="F21" s="2" t="s">
        <v>55</v>
      </c>
      <c r="G21" s="2">
        <v>108000</v>
      </c>
      <c r="H21" s="2">
        <v>3600000</v>
      </c>
      <c r="I21" s="2">
        <f>200000+185660</f>
        <v>385660</v>
      </c>
      <c r="J21" s="2">
        <f t="shared" si="1"/>
        <v>4093660</v>
      </c>
    </row>
    <row r="22" spans="1:10" x14ac:dyDescent="0.25">
      <c r="A22" s="13"/>
      <c r="B22" s="13"/>
      <c r="C22" s="13"/>
      <c r="D22" s="2" t="s">
        <v>42</v>
      </c>
      <c r="E22" s="5" t="s">
        <v>25</v>
      </c>
      <c r="F22" s="2" t="s">
        <v>52</v>
      </c>
      <c r="G22" s="2">
        <v>216000</v>
      </c>
      <c r="H22" s="2">
        <v>2100000</v>
      </c>
      <c r="I22" s="2">
        <f>51191+51192</f>
        <v>102383</v>
      </c>
      <c r="J22" s="2">
        <f t="shared" si="1"/>
        <v>2418383</v>
      </c>
    </row>
    <row r="23" spans="1:10" x14ac:dyDescent="0.25">
      <c r="A23" s="13"/>
      <c r="B23" s="13"/>
      <c r="C23" s="13"/>
      <c r="D23" s="2" t="s">
        <v>41</v>
      </c>
      <c r="E23" s="5" t="s">
        <v>18</v>
      </c>
      <c r="F23" s="2" t="s">
        <v>53</v>
      </c>
      <c r="G23" s="2">
        <v>54000</v>
      </c>
      <c r="H23" s="2">
        <v>1200000</v>
      </c>
      <c r="I23" s="2">
        <f>86400+177106</f>
        <v>263506</v>
      </c>
      <c r="J23" s="2">
        <f t="shared" si="1"/>
        <v>1517506</v>
      </c>
    </row>
    <row r="24" spans="1:10" x14ac:dyDescent="0.25">
      <c r="A24" s="13"/>
      <c r="B24" s="13"/>
      <c r="C24" s="13"/>
      <c r="D24" s="2" t="s">
        <v>40</v>
      </c>
      <c r="E24" s="5" t="s">
        <v>18</v>
      </c>
      <c r="F24" s="2" t="s">
        <v>47</v>
      </c>
      <c r="G24" s="2">
        <v>27000</v>
      </c>
      <c r="H24" s="2">
        <v>600000</v>
      </c>
      <c r="I24" s="2">
        <v>141000</v>
      </c>
      <c r="J24" s="2">
        <f t="shared" si="1"/>
        <v>768000</v>
      </c>
    </row>
    <row r="25" spans="1:10" x14ac:dyDescent="0.25">
      <c r="A25" s="13"/>
      <c r="B25" s="13"/>
      <c r="C25" s="13"/>
      <c r="D25" s="2" t="s">
        <v>46</v>
      </c>
      <c r="E25" s="5" t="s">
        <v>18</v>
      </c>
      <c r="F25" s="2" t="s">
        <v>48</v>
      </c>
      <c r="G25" s="2">
        <v>30000</v>
      </c>
      <c r="H25" s="2">
        <v>0</v>
      </c>
      <c r="I25" s="2">
        <v>0</v>
      </c>
      <c r="J25" s="2">
        <f t="shared" ref="J25:J37" si="2">SUM(G25:I25)</f>
        <v>30000</v>
      </c>
    </row>
    <row r="26" spans="1:10" x14ac:dyDescent="0.25">
      <c r="A26" s="14"/>
      <c r="B26" s="15"/>
      <c r="C26" s="16"/>
      <c r="D26" s="2" t="s">
        <v>82</v>
      </c>
      <c r="E26" s="10" t="s">
        <v>83</v>
      </c>
      <c r="F26" s="2" t="s">
        <v>84</v>
      </c>
      <c r="G26" s="2">
        <v>108000</v>
      </c>
      <c r="H26" s="2">
        <v>1000000</v>
      </c>
      <c r="I26" s="2">
        <v>1304185</v>
      </c>
      <c r="J26" s="2">
        <f t="shared" si="2"/>
        <v>2412185</v>
      </c>
    </row>
    <row r="27" spans="1:10" x14ac:dyDescent="0.25">
      <c r="A27" s="17"/>
      <c r="B27" s="18"/>
      <c r="C27" s="19"/>
      <c r="D27" s="2" t="s">
        <v>82</v>
      </c>
      <c r="E27" s="10" t="s">
        <v>18</v>
      </c>
      <c r="F27" s="2" t="s">
        <v>85</v>
      </c>
      <c r="G27" s="2">
        <v>54000</v>
      </c>
      <c r="H27" s="2">
        <v>700000</v>
      </c>
      <c r="I27" s="2">
        <f>1357880+1319558</f>
        <v>2677438</v>
      </c>
      <c r="J27" s="2">
        <f t="shared" si="2"/>
        <v>3431438</v>
      </c>
    </row>
    <row r="28" spans="1:10" x14ac:dyDescent="0.25">
      <c r="A28" s="17"/>
      <c r="B28" s="18"/>
      <c r="C28" s="19"/>
      <c r="D28" s="2" t="s">
        <v>93</v>
      </c>
      <c r="E28" s="5" t="s">
        <v>27</v>
      </c>
      <c r="F28" s="2" t="s">
        <v>92</v>
      </c>
      <c r="G28" s="2">
        <v>30000</v>
      </c>
      <c r="H28" s="2"/>
      <c r="I28" s="2">
        <f>142000+204000</f>
        <v>346000</v>
      </c>
      <c r="J28" s="2">
        <f t="shared" si="2"/>
        <v>376000</v>
      </c>
    </row>
    <row r="29" spans="1:10" x14ac:dyDescent="0.25">
      <c r="A29" s="17"/>
      <c r="B29" s="18"/>
      <c r="C29" s="19"/>
      <c r="D29" s="2" t="s">
        <v>93</v>
      </c>
      <c r="E29" s="5" t="s">
        <v>94</v>
      </c>
      <c r="F29" s="2" t="s">
        <v>95</v>
      </c>
      <c r="G29" s="2">
        <v>60000</v>
      </c>
      <c r="H29" s="2">
        <v>600000</v>
      </c>
      <c r="I29" s="2"/>
      <c r="J29" s="2">
        <f t="shared" si="2"/>
        <v>660000</v>
      </c>
    </row>
    <row r="30" spans="1:10" x14ac:dyDescent="0.25">
      <c r="A30" s="20"/>
      <c r="B30" s="21"/>
      <c r="C30" s="22"/>
      <c r="D30" s="2" t="s">
        <v>93</v>
      </c>
      <c r="E30" s="10" t="s">
        <v>96</v>
      </c>
      <c r="F30" s="2" t="s">
        <v>97</v>
      </c>
      <c r="G30" s="2">
        <v>30000</v>
      </c>
      <c r="H30" s="2"/>
      <c r="I30" s="2">
        <f>519294+173000</f>
        <v>692294</v>
      </c>
      <c r="J30" s="2">
        <f t="shared" si="2"/>
        <v>722294</v>
      </c>
    </row>
    <row r="31" spans="1:10" x14ac:dyDescent="0.25">
      <c r="A31" s="11"/>
      <c r="B31" s="12"/>
      <c r="C31" s="12"/>
      <c r="D31" s="2" t="s">
        <v>98</v>
      </c>
      <c r="E31" s="5" t="s">
        <v>27</v>
      </c>
      <c r="F31" s="2" t="s">
        <v>99</v>
      </c>
      <c r="G31" s="2">
        <v>60000</v>
      </c>
      <c r="H31" s="2">
        <v>1012000</v>
      </c>
      <c r="I31" s="2">
        <f>142000*2</f>
        <v>284000</v>
      </c>
      <c r="J31" s="2">
        <f t="shared" si="2"/>
        <v>1356000</v>
      </c>
    </row>
    <row r="32" spans="1:10" x14ac:dyDescent="0.25">
      <c r="A32" s="11"/>
      <c r="B32" s="12"/>
      <c r="C32" s="12"/>
      <c r="D32" s="2" t="s">
        <v>98</v>
      </c>
      <c r="E32" s="5" t="s">
        <v>27</v>
      </c>
      <c r="F32" s="2" t="s">
        <v>100</v>
      </c>
      <c r="G32" s="2">
        <v>30000</v>
      </c>
      <c r="H32" s="2"/>
      <c r="I32" s="2">
        <f>142000*2</f>
        <v>284000</v>
      </c>
      <c r="J32" s="2">
        <f t="shared" si="2"/>
        <v>314000</v>
      </c>
    </row>
    <row r="33" spans="1:10" x14ac:dyDescent="0.25">
      <c r="A33" s="11"/>
      <c r="B33" s="12"/>
      <c r="C33" s="12"/>
      <c r="D33" s="2" t="s">
        <v>101</v>
      </c>
      <c r="E33" s="5" t="s">
        <v>66</v>
      </c>
      <c r="F33" s="2" t="s">
        <v>102</v>
      </c>
      <c r="G33" s="2">
        <v>60000</v>
      </c>
      <c r="H33" s="2">
        <v>450000</v>
      </c>
      <c r="I33" s="2">
        <v>400000</v>
      </c>
      <c r="J33" s="2">
        <f t="shared" si="2"/>
        <v>910000</v>
      </c>
    </row>
    <row r="34" spans="1:10" x14ac:dyDescent="0.25">
      <c r="A34" s="11"/>
      <c r="B34" s="12"/>
      <c r="C34" s="12"/>
      <c r="D34" s="2"/>
      <c r="E34" s="5"/>
      <c r="F34" s="2"/>
      <c r="G34" s="2"/>
      <c r="H34" s="2"/>
      <c r="I34" s="2"/>
      <c r="J34" s="2">
        <f t="shared" si="2"/>
        <v>0</v>
      </c>
    </row>
    <row r="35" spans="1:10" x14ac:dyDescent="0.25">
      <c r="A35" s="11"/>
      <c r="B35" s="12"/>
      <c r="C35" s="12"/>
      <c r="D35" s="2"/>
      <c r="E35" s="5"/>
      <c r="F35" s="2"/>
      <c r="G35" s="2"/>
      <c r="H35" s="2"/>
      <c r="I35" s="2"/>
      <c r="J35" s="2">
        <f t="shared" si="2"/>
        <v>0</v>
      </c>
    </row>
    <row r="36" spans="1:10" x14ac:dyDescent="0.25">
      <c r="A36" s="11"/>
      <c r="B36" s="12"/>
      <c r="C36" s="12"/>
      <c r="D36" s="2"/>
      <c r="E36" s="5"/>
      <c r="F36" s="2"/>
      <c r="G36" s="2"/>
      <c r="H36" s="2"/>
      <c r="I36" s="2"/>
      <c r="J36" s="2">
        <f t="shared" si="2"/>
        <v>0</v>
      </c>
    </row>
    <row r="37" spans="1:10" x14ac:dyDescent="0.25">
      <c r="A37" s="11"/>
      <c r="B37" s="12"/>
      <c r="C37" s="12"/>
      <c r="D37" s="2"/>
      <c r="E37" s="5"/>
      <c r="F37" s="2"/>
      <c r="G37" s="2"/>
      <c r="H37" s="2"/>
      <c r="I37" s="2"/>
      <c r="J37" s="2">
        <f t="shared" si="2"/>
        <v>0</v>
      </c>
    </row>
    <row r="38" spans="1:10" x14ac:dyDescent="0.25">
      <c r="A38" s="28" t="s">
        <v>36</v>
      </c>
      <c r="B38" s="29"/>
      <c r="C38" s="29"/>
      <c r="D38" s="29"/>
      <c r="E38" s="30"/>
      <c r="F38" s="3" t="s">
        <v>9</v>
      </c>
      <c r="G38" s="4">
        <f>SUM(G16:G27)</f>
        <v>1272000</v>
      </c>
      <c r="H38" s="4">
        <f>SUM(H16:H27)</f>
        <v>14873300</v>
      </c>
      <c r="I38" s="4">
        <f>SUM(I16:I25)</f>
        <v>5286678</v>
      </c>
      <c r="J38" s="4">
        <f>SUM(J16:J25)</f>
        <v>19569978</v>
      </c>
    </row>
    <row r="39" spans="1:10" x14ac:dyDescent="0.25">
      <c r="A39" s="13" t="s">
        <v>57</v>
      </c>
      <c r="B39" s="13" t="s">
        <v>56</v>
      </c>
      <c r="C39" s="13" t="s">
        <v>79</v>
      </c>
      <c r="D39" s="2" t="s">
        <v>58</v>
      </c>
      <c r="E39" s="5" t="s">
        <v>23</v>
      </c>
      <c r="F39" s="2" t="s">
        <v>61</v>
      </c>
      <c r="G39" s="2">
        <v>1310242</v>
      </c>
      <c r="H39" s="2">
        <v>3631553</v>
      </c>
      <c r="I39" s="2">
        <v>5425087</v>
      </c>
      <c r="J39" s="2">
        <f>SUM(G39:I39)</f>
        <v>10366882</v>
      </c>
    </row>
    <row r="40" spans="1:10" x14ac:dyDescent="0.25">
      <c r="A40" s="13"/>
      <c r="B40" s="13"/>
      <c r="C40" s="13"/>
      <c r="D40" s="2" t="s">
        <v>59</v>
      </c>
      <c r="E40" s="5" t="s">
        <v>16</v>
      </c>
      <c r="F40" s="2" t="s">
        <v>35</v>
      </c>
      <c r="G40" s="2">
        <v>2899794</v>
      </c>
      <c r="H40" s="2">
        <v>6196986</v>
      </c>
      <c r="I40" s="2">
        <v>35623839</v>
      </c>
      <c r="J40" s="2">
        <f>SUM(G40:I40)</f>
        <v>44720619</v>
      </c>
    </row>
    <row r="41" spans="1:10" x14ac:dyDescent="0.25">
      <c r="A41" s="13"/>
      <c r="B41" s="13"/>
      <c r="C41" s="13"/>
      <c r="D41" s="2" t="s">
        <v>60</v>
      </c>
      <c r="E41" s="5" t="s">
        <v>23</v>
      </c>
      <c r="F41" s="2" t="s">
        <v>32</v>
      </c>
      <c r="G41" s="2">
        <v>1330584</v>
      </c>
      <c r="H41" s="2">
        <v>2882932</v>
      </c>
      <c r="I41" s="2">
        <f>6535328+9153437</f>
        <v>15688765</v>
      </c>
      <c r="J41" s="2">
        <f>SUM(G41:I41)</f>
        <v>19902281</v>
      </c>
    </row>
    <row r="42" spans="1:10" x14ac:dyDescent="0.25">
      <c r="A42" s="8"/>
      <c r="B42" s="9"/>
      <c r="C42" s="6"/>
      <c r="D42" s="2" t="s">
        <v>86</v>
      </c>
      <c r="E42" s="5" t="s">
        <v>23</v>
      </c>
      <c r="F42" s="2" t="s">
        <v>87</v>
      </c>
      <c r="G42" s="2">
        <v>2167980</v>
      </c>
      <c r="H42" s="2">
        <v>7045935</v>
      </c>
      <c r="I42" s="2">
        <v>10426671</v>
      </c>
      <c r="J42" s="2">
        <f t="shared" ref="J42:J43" si="3">SUM(G42:I42)</f>
        <v>19640586</v>
      </c>
    </row>
    <row r="43" spans="1:10" x14ac:dyDescent="0.25">
      <c r="A43" s="8"/>
      <c r="B43" s="9"/>
      <c r="C43" s="6"/>
      <c r="D43" s="2" t="s">
        <v>88</v>
      </c>
      <c r="E43" s="5" t="s">
        <v>83</v>
      </c>
      <c r="F43" s="2" t="s">
        <v>89</v>
      </c>
      <c r="G43" s="2">
        <v>120000</v>
      </c>
      <c r="H43" s="2">
        <v>750000</v>
      </c>
      <c r="I43" s="2">
        <v>779672</v>
      </c>
      <c r="J43" s="2">
        <f t="shared" si="3"/>
        <v>1649672</v>
      </c>
    </row>
    <row r="44" spans="1:10" x14ac:dyDescent="0.25">
      <c r="A44" s="28" t="s">
        <v>56</v>
      </c>
      <c r="B44" s="29"/>
      <c r="C44" s="29"/>
      <c r="D44" s="29"/>
      <c r="E44" s="30"/>
      <c r="F44" s="3" t="s">
        <v>9</v>
      </c>
      <c r="G44" s="4">
        <f>SUM(G39:G43)</f>
        <v>7828600</v>
      </c>
      <c r="H44" s="4">
        <f>SUM(H39:H43)</f>
        <v>20507406</v>
      </c>
      <c r="I44" s="4">
        <f>SUM(I39:I41)</f>
        <v>56737691</v>
      </c>
      <c r="J44" s="4">
        <f>SUM(J39:J41)</f>
        <v>74989782</v>
      </c>
    </row>
    <row r="45" spans="1:10" x14ac:dyDescent="0.25">
      <c r="A45" s="13" t="s">
        <v>62</v>
      </c>
      <c r="B45" s="13" t="s">
        <v>63</v>
      </c>
      <c r="C45" s="13" t="s">
        <v>79</v>
      </c>
      <c r="D45" s="2" t="s">
        <v>37</v>
      </c>
      <c r="E45" s="5" t="s">
        <v>12</v>
      </c>
      <c r="F45" s="2" t="s">
        <v>74</v>
      </c>
      <c r="G45" s="2">
        <v>162000</v>
      </c>
      <c r="H45" s="2">
        <v>1417260</v>
      </c>
      <c r="I45" s="2">
        <f>712391+559886</f>
        <v>1272277</v>
      </c>
      <c r="J45" s="2">
        <f>SUM(G45:I45)</f>
        <v>2851537</v>
      </c>
    </row>
    <row r="46" spans="1:10" x14ac:dyDescent="0.25">
      <c r="A46" s="13"/>
      <c r="B46" s="13"/>
      <c r="C46" s="13"/>
      <c r="D46" s="2" t="s">
        <v>37</v>
      </c>
      <c r="E46" s="5" t="s">
        <v>12</v>
      </c>
      <c r="F46" s="2" t="s">
        <v>75</v>
      </c>
      <c r="G46" s="2">
        <v>81000</v>
      </c>
      <c r="H46" s="2">
        <v>708660</v>
      </c>
      <c r="I46" s="2">
        <f>471234+558817</f>
        <v>1030051</v>
      </c>
      <c r="J46" s="2">
        <f>SUM(G46:I46)</f>
        <v>1819711</v>
      </c>
    </row>
    <row r="47" spans="1:10" x14ac:dyDescent="0.25">
      <c r="A47" s="13"/>
      <c r="B47" s="13"/>
      <c r="C47" s="13"/>
      <c r="D47" s="2" t="s">
        <v>72</v>
      </c>
      <c r="E47" s="5" t="s">
        <v>12</v>
      </c>
      <c r="F47" s="2" t="s">
        <v>50</v>
      </c>
      <c r="G47" s="2">
        <v>189000</v>
      </c>
      <c r="H47" s="2">
        <v>1653540</v>
      </c>
      <c r="I47" s="2">
        <f>493582+553659</f>
        <v>1047241</v>
      </c>
      <c r="J47" s="2">
        <f>SUM(G47:I47)</f>
        <v>2889781</v>
      </c>
    </row>
    <row r="48" spans="1:10" x14ac:dyDescent="0.25">
      <c r="A48" s="13"/>
      <c r="B48" s="13"/>
      <c r="C48" s="13"/>
      <c r="D48" s="2" t="s">
        <v>70</v>
      </c>
      <c r="E48" s="5" t="s">
        <v>71</v>
      </c>
      <c r="F48" s="2" t="s">
        <v>77</v>
      </c>
      <c r="G48" s="2">
        <v>108000</v>
      </c>
      <c r="H48" s="2">
        <v>0</v>
      </c>
      <c r="I48" s="2">
        <v>0</v>
      </c>
      <c r="J48" s="2">
        <f t="shared" ref="J48:J59" si="4">SUM(G48:I48)</f>
        <v>108000</v>
      </c>
    </row>
    <row r="49" spans="1:10" x14ac:dyDescent="0.25">
      <c r="A49" s="13"/>
      <c r="B49" s="13"/>
      <c r="C49" s="13"/>
      <c r="D49" s="2" t="s">
        <v>69</v>
      </c>
      <c r="E49" s="5" t="s">
        <v>12</v>
      </c>
      <c r="F49" s="2" t="s">
        <v>78</v>
      </c>
      <c r="G49" s="2">
        <v>27000</v>
      </c>
      <c r="H49" s="2">
        <v>350000</v>
      </c>
      <c r="I49" s="2">
        <f>1564056+647617</f>
        <v>2211673</v>
      </c>
      <c r="J49" s="2">
        <f t="shared" si="4"/>
        <v>2588673</v>
      </c>
    </row>
    <row r="50" spans="1:10" x14ac:dyDescent="0.25">
      <c r="A50" s="13"/>
      <c r="B50" s="13"/>
      <c r="C50" s="13"/>
      <c r="D50" s="2" t="s">
        <v>68</v>
      </c>
      <c r="E50" s="5" t="s">
        <v>18</v>
      </c>
      <c r="F50" s="2" t="s">
        <v>29</v>
      </c>
      <c r="G50" s="2">
        <v>81000</v>
      </c>
      <c r="H50" s="2">
        <v>720000</v>
      </c>
      <c r="I50" s="2">
        <f>209696+231275</f>
        <v>440971</v>
      </c>
      <c r="J50" s="2">
        <f t="shared" si="4"/>
        <v>1241971</v>
      </c>
    </row>
    <row r="51" spans="1:10" x14ac:dyDescent="0.25">
      <c r="A51" s="13"/>
      <c r="B51" s="13"/>
      <c r="C51" s="13"/>
      <c r="D51" s="2" t="s">
        <v>67</v>
      </c>
      <c r="E51" s="5" t="s">
        <v>66</v>
      </c>
      <c r="F51" s="2" t="s">
        <v>73</v>
      </c>
      <c r="G51" s="2">
        <v>54000</v>
      </c>
      <c r="H51" s="2">
        <f>305000+525000</f>
        <v>830000</v>
      </c>
      <c r="I51" s="2">
        <v>0</v>
      </c>
      <c r="J51" s="2">
        <f t="shared" si="4"/>
        <v>884000</v>
      </c>
    </row>
    <row r="52" spans="1:10" x14ac:dyDescent="0.25">
      <c r="A52" s="13"/>
      <c r="B52" s="13"/>
      <c r="C52" s="13"/>
      <c r="D52" s="2" t="s">
        <v>64</v>
      </c>
      <c r="E52" s="5" t="s">
        <v>65</v>
      </c>
      <c r="F52" s="2" t="s">
        <v>76</v>
      </c>
      <c r="G52" s="2">
        <v>90000</v>
      </c>
      <c r="H52" s="2">
        <v>210000</v>
      </c>
      <c r="I52" s="2">
        <f>531513+157200</f>
        <v>688713</v>
      </c>
      <c r="J52" s="2">
        <f t="shared" si="4"/>
        <v>988713</v>
      </c>
    </row>
    <row r="53" spans="1:10" x14ac:dyDescent="0.25">
      <c r="A53" s="8"/>
      <c r="B53" s="9"/>
      <c r="C53" s="7"/>
      <c r="D53" s="2" t="s">
        <v>103</v>
      </c>
      <c r="E53" s="5" t="s">
        <v>104</v>
      </c>
      <c r="F53" s="2" t="s">
        <v>105</v>
      </c>
      <c r="G53" s="2">
        <v>60000</v>
      </c>
      <c r="H53" s="2">
        <v>430000</v>
      </c>
      <c r="I53" s="2"/>
      <c r="J53" s="2">
        <f t="shared" si="4"/>
        <v>490000</v>
      </c>
    </row>
    <row r="54" spans="1:10" x14ac:dyDescent="0.25">
      <c r="A54" s="8"/>
      <c r="B54" s="9"/>
      <c r="C54" s="7"/>
      <c r="D54" s="2" t="s">
        <v>106</v>
      </c>
      <c r="E54" s="5" t="s">
        <v>27</v>
      </c>
      <c r="F54" s="2" t="s">
        <v>107</v>
      </c>
      <c r="G54" s="2">
        <v>60000</v>
      </c>
      <c r="H54" s="2"/>
      <c r="I54" s="2">
        <f>204000+10000+142000</f>
        <v>356000</v>
      </c>
      <c r="J54" s="2">
        <f t="shared" si="4"/>
        <v>416000</v>
      </c>
    </row>
    <row r="55" spans="1:10" x14ac:dyDescent="0.25">
      <c r="A55" s="8"/>
      <c r="B55" s="9"/>
      <c r="C55" s="7"/>
      <c r="D55" s="2" t="s">
        <v>101</v>
      </c>
      <c r="E55" s="5" t="s">
        <v>108</v>
      </c>
      <c r="F55" s="2" t="s">
        <v>102</v>
      </c>
      <c r="G55" s="2">
        <v>90000</v>
      </c>
      <c r="H55" s="2">
        <v>1000000</v>
      </c>
      <c r="I55" s="2">
        <f>1312013+1279841</f>
        <v>2591854</v>
      </c>
      <c r="J55" s="2">
        <f t="shared" si="4"/>
        <v>3681854</v>
      </c>
    </row>
    <row r="56" spans="1:10" x14ac:dyDescent="0.25">
      <c r="A56" s="8"/>
      <c r="B56" s="9"/>
      <c r="C56" s="7"/>
      <c r="D56" s="2" t="s">
        <v>109</v>
      </c>
      <c r="E56" s="10" t="s">
        <v>27</v>
      </c>
      <c r="F56" s="2" t="s">
        <v>110</v>
      </c>
      <c r="G56" s="2">
        <v>30000</v>
      </c>
      <c r="H56" s="2"/>
      <c r="I56" s="2"/>
      <c r="J56" s="2">
        <f t="shared" si="4"/>
        <v>30000</v>
      </c>
    </row>
    <row r="57" spans="1:10" x14ac:dyDescent="0.25">
      <c r="A57" s="8"/>
      <c r="B57" s="9"/>
      <c r="C57" s="7"/>
      <c r="D57" s="2" t="s">
        <v>111</v>
      </c>
      <c r="E57" s="10" t="s">
        <v>23</v>
      </c>
      <c r="F57" s="2" t="s">
        <v>112</v>
      </c>
      <c r="G57" s="2">
        <v>2252098</v>
      </c>
      <c r="H57" s="2">
        <v>8457277</v>
      </c>
      <c r="I57" s="2">
        <v>13246282</v>
      </c>
      <c r="J57" s="2">
        <f t="shared" si="4"/>
        <v>23955657</v>
      </c>
    </row>
    <row r="58" spans="1:10" x14ac:dyDescent="0.25">
      <c r="A58" s="8"/>
      <c r="B58" s="9"/>
      <c r="C58" s="7"/>
      <c r="D58" s="2"/>
      <c r="E58" s="10"/>
      <c r="F58" s="2"/>
      <c r="G58" s="2"/>
      <c r="H58" s="2"/>
      <c r="I58" s="2"/>
      <c r="J58" s="2">
        <f t="shared" si="4"/>
        <v>0</v>
      </c>
    </row>
    <row r="59" spans="1:10" x14ac:dyDescent="0.25">
      <c r="A59" s="8"/>
      <c r="B59" s="9"/>
      <c r="C59" s="7"/>
      <c r="D59" s="2"/>
      <c r="E59" s="10"/>
      <c r="F59" s="2"/>
      <c r="G59" s="2"/>
      <c r="H59" s="2"/>
      <c r="I59" s="2"/>
      <c r="J59" s="2">
        <f t="shared" si="4"/>
        <v>0</v>
      </c>
    </row>
    <row r="60" spans="1:10" x14ac:dyDescent="0.25">
      <c r="A60" s="28" t="s">
        <v>63</v>
      </c>
      <c r="B60" s="29"/>
      <c r="C60" s="29"/>
      <c r="D60" s="29"/>
      <c r="E60" s="30"/>
      <c r="F60" s="3" t="s">
        <v>9</v>
      </c>
      <c r="G60" s="4">
        <f>SUM(G45:G57)</f>
        <v>3284098</v>
      </c>
      <c r="H60" s="4">
        <f>SUM(H45:H53)</f>
        <v>6319460</v>
      </c>
      <c r="I60" s="4">
        <f>SUM(I45:I52)</f>
        <v>6690926</v>
      </c>
      <c r="J60" s="4">
        <f>SUM(J45:J52)</f>
        <v>13372386</v>
      </c>
    </row>
    <row r="61" spans="1:10" x14ac:dyDescent="0.25">
      <c r="A61" s="25" t="s">
        <v>9</v>
      </c>
      <c r="B61" s="26"/>
      <c r="C61" s="26"/>
      <c r="D61" s="26"/>
      <c r="E61" s="26"/>
      <c r="F61" s="27"/>
      <c r="G61" s="4">
        <f>+G60+G44+G38+G15</f>
        <v>24129013</v>
      </c>
      <c r="H61" s="4">
        <f>+H60+H44+H38+H15</f>
        <v>81975018</v>
      </c>
      <c r="I61" s="4">
        <f>+I60+I44+I38+I15</f>
        <v>193195602</v>
      </c>
      <c r="J61" s="4">
        <f>+J60+J44+J38+J15</f>
        <v>205390216</v>
      </c>
    </row>
  </sheetData>
  <mergeCells count="19">
    <mergeCell ref="A38:E38"/>
    <mergeCell ref="A44:E44"/>
    <mergeCell ref="A60:E60"/>
    <mergeCell ref="A16:A25"/>
    <mergeCell ref="A61:F61"/>
    <mergeCell ref="A39:A41"/>
    <mergeCell ref="B39:B41"/>
    <mergeCell ref="C39:C41"/>
    <mergeCell ref="C45:C52"/>
    <mergeCell ref="B45:B52"/>
    <mergeCell ref="A45:A52"/>
    <mergeCell ref="B16:B25"/>
    <mergeCell ref="C16:C25"/>
    <mergeCell ref="A26:C30"/>
    <mergeCell ref="A1:J1"/>
    <mergeCell ref="A3:A11"/>
    <mergeCell ref="B3:B11"/>
    <mergeCell ref="C3:C11"/>
    <mergeCell ref="A15:E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2023-01-10T06:55:10Z</dcterms:modified>
</cp:coreProperties>
</file>